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85" windowWidth="11130" windowHeight="7845" activeTab="0"/>
  </bookViews>
  <sheets>
    <sheet name="Fund" sheetId="1" r:id="rId1"/>
    <sheet name="BS" sheetId="2" r:id="rId2"/>
    <sheet name="PL" sheetId="3" r:id="rId3"/>
    <sheet name="EQ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<sst xmlns="http://schemas.openxmlformats.org/spreadsheetml/2006/main" count="140" uniqueCount="97">
  <si>
    <t>Condensed Consolidated Balance Sheet</t>
  </si>
  <si>
    <t>As at</t>
  </si>
  <si>
    <t>RM '000</t>
  </si>
  <si>
    <t>Property, Plant and Equipment</t>
  </si>
  <si>
    <t>Long Term Investments</t>
  </si>
  <si>
    <t>Goodwill on Consolidation</t>
  </si>
  <si>
    <t>Current Assets</t>
  </si>
  <si>
    <t>Tax recoverable</t>
  </si>
  <si>
    <t>Fixed deposits with licecsed banks</t>
  </si>
  <si>
    <t>Cash and bank balances</t>
  </si>
  <si>
    <t>Current Liabilities</t>
  </si>
  <si>
    <t>Taxation</t>
  </si>
  <si>
    <t>Bank borrowings</t>
  </si>
  <si>
    <t>Shareholders' Funds</t>
  </si>
  <si>
    <t>Share Capital</t>
  </si>
  <si>
    <t>Reserves</t>
  </si>
  <si>
    <t>Minority Interest</t>
  </si>
  <si>
    <t>Deferred Taxation</t>
  </si>
  <si>
    <t>Net Tangible Asset Per Share</t>
  </si>
  <si>
    <t>The interim financial report should be read in conjunction with the</t>
  </si>
  <si>
    <t>Condensed Consolidated Income Statement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</si>
  <si>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</si>
  <si>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</si>
  <si>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</si>
  <si>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</si>
  <si>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</si>
  <si>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</si>
  <si>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</si>
  <si>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</si>
  <si>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</si>
  <si>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</si>
  <si>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</si>
  <si>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Operating expenses</t>
  </si>
  <si>
    <t>Other operating income</t>
  </si>
  <si>
    <t>Profit from operation</t>
  </si>
  <si>
    <t>Finance cost</t>
  </si>
  <si>
    <t>Investing results</t>
  </si>
  <si>
    <t>Profit before tax</t>
  </si>
  <si>
    <t>Tax expense</t>
  </si>
  <si>
    <t>Profit after tax</t>
  </si>
  <si>
    <t>Minority interest</t>
  </si>
  <si>
    <t>Profit attributable to shareholders</t>
  </si>
  <si>
    <t>Weighted average number of shares in issue</t>
  </si>
  <si>
    <t>Earnings per share in sen</t>
  </si>
  <si>
    <t>Condensed Consolidated Cash Flow Statement</t>
  </si>
  <si>
    <t>Cash Flow From Operating Activities</t>
  </si>
  <si>
    <t>Adjustment for:</t>
  </si>
  <si>
    <t>Non cash items</t>
  </si>
  <si>
    <t>Non operating items</t>
  </si>
  <si>
    <t>Operating profit before working capital changes</t>
  </si>
  <si>
    <t>Changes in working capital</t>
  </si>
  <si>
    <t>Cash generated from operations</t>
  </si>
  <si>
    <t>Net cash generated from operating actvities</t>
  </si>
  <si>
    <t>Cash Flow From Investing Activities</t>
  </si>
  <si>
    <t>Cash Flow From Financing Activities</t>
  </si>
  <si>
    <t>Net Increase / (Decrease) in Cash and Cash Equivalents</t>
  </si>
  <si>
    <t>Cash and Cash Equivalents at Beginning</t>
  </si>
  <si>
    <t>Cash and Cash Equivalents at End</t>
  </si>
  <si>
    <t>Fixed deposits with licensed banks</t>
  </si>
  <si>
    <t>Bank overdraft</t>
  </si>
  <si>
    <t>Less : FD pledged</t>
  </si>
  <si>
    <t>Condensed Consolidated Statement of Changes in Equity</t>
  </si>
  <si>
    <t>Non-distrbutable</t>
  </si>
  <si>
    <t>Distributable</t>
  </si>
  <si>
    <t>Share</t>
  </si>
  <si>
    <t>Capital</t>
  </si>
  <si>
    <t>Revaluation</t>
  </si>
  <si>
    <t>Reserve on</t>
  </si>
  <si>
    <t>Retained</t>
  </si>
  <si>
    <t>Total</t>
  </si>
  <si>
    <t>Premium</t>
  </si>
  <si>
    <t>Reserve</t>
  </si>
  <si>
    <t>Consolidation</t>
  </si>
  <si>
    <t>Profits</t>
  </si>
  <si>
    <t>Profit for the period</t>
  </si>
  <si>
    <t>Dividend</t>
  </si>
  <si>
    <t>Inventories</t>
  </si>
  <si>
    <t>Receivables</t>
  </si>
  <si>
    <t>Payables</t>
  </si>
  <si>
    <t>Net Current Assets / (Liabilities)</t>
  </si>
  <si>
    <t>Non-current Liabilities</t>
  </si>
  <si>
    <t>31 Dec 2002</t>
  </si>
  <si>
    <t>Hire purchase payables</t>
  </si>
  <si>
    <t>Prior year adjustment</t>
  </si>
  <si>
    <t>For The Period Ended 31 Mar 2003</t>
  </si>
  <si>
    <t>31 Mar 2003</t>
  </si>
  <si>
    <t>31 Mar 2002</t>
  </si>
  <si>
    <t>audited financial statements for the year ended 31 Dec 2002</t>
  </si>
  <si>
    <t>Revaluation surplus realised</t>
  </si>
  <si>
    <t>As at 1 Jan 2002 (as restated)</t>
  </si>
  <si>
    <t>As at 31 Mar 2003</t>
  </si>
  <si>
    <t>Profit for the year</t>
  </si>
  <si>
    <t>As at 1 Jan 2003 (as restated)</t>
  </si>
  <si>
    <t>As at 1 Jan 2002 (as previously reported)</t>
  </si>
  <si>
    <t>As at 31 Dec 2002</t>
  </si>
  <si>
    <t>As at 1 Jan 2003 (as previously reported)</t>
  </si>
  <si>
    <t>MHC PLANTATIONS BHD. (4060-V)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</si>
</sst>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#,##0.00;\(#,##0.00\)"/>
  </numFmts>
  <fonts count="2"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 quotePrefix="1">
      <alignment horizontal="center"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3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 horizontal="centerContinuous"/>
    </xf>
    <xf numFmtId="41" fontId="1" fillId="0" borderId="0" xfId="0" applyNumberFormat="1" applyFont="1" applyAlignment="1" quotePrefix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 quotePrefix="1">
      <alignment horizontal="center"/>
    </xf>
    <xf numFmtId="41" fontId="0" fillId="0" borderId="8" xfId="0" applyNumberFormat="1" applyBorder="1" applyAlignment="1">
      <alignment/>
    </xf>
    <xf numFmtId="41" fontId="0" fillId="0" borderId="7" xfId="0" applyNumberFormat="1" applyBorder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8" xfId="0" applyNumberFormat="1" applyBorder="1" applyAlignment="1">
      <alignment horizontal="center"/>
    </xf>
    <xf numFmtId="41" fontId="0" fillId="0" borderId="0" xfId="0" applyNumberFormat="1" applyAlignment="1">
      <alignment/>
    </xf>
    <xf numFmtId="41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%20CON%20Q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3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"/>
      <sheetName val="Qtr-N"/>
      <sheetName val="Fund"/>
      <sheetName val="BS"/>
      <sheetName val="2003"/>
      <sheetName val="SEP2000"/>
      <sheetName val="CON2000"/>
      <sheetName val="CON98"/>
      <sheetName val="P+L"/>
      <sheetName val="Sheet6"/>
      <sheetName val="MI"/>
      <sheetName val="MASB 1999"/>
      <sheetName val="Results"/>
      <sheetName val="Sheet7"/>
      <sheetName val="Effect"/>
      <sheetName val="Disposal"/>
      <sheetName val="COI &amp; MI"/>
      <sheetName val="acquisition"/>
      <sheetName val="COI"/>
      <sheetName val="Sheet5"/>
      <sheetName val="Sheet4"/>
      <sheetName val="Sheet1"/>
      <sheetName val="PPE"/>
      <sheetName val="Sheet3"/>
      <sheetName val="D tax_2001"/>
      <sheetName val="D tax_2002"/>
      <sheetName val="Aquisition 1"/>
      <sheetName val="FA"/>
      <sheetName val="Fixed Asset"/>
      <sheetName val="minority interest"/>
    </sheetNames>
    <sheetDataSet>
      <sheetData sheetId="4">
        <row r="10">
          <cell r="X10">
            <v>63238086</v>
          </cell>
        </row>
        <row r="11">
          <cell r="X11">
            <v>63465023.5018</v>
          </cell>
        </row>
        <row r="17">
          <cell r="X17">
            <v>2081035.9782</v>
          </cell>
        </row>
        <row r="18">
          <cell r="X18">
            <v>2665330.04</v>
          </cell>
        </row>
        <row r="19">
          <cell r="X19">
            <v>426142</v>
          </cell>
        </row>
        <row r="24">
          <cell r="X24">
            <v>110412514</v>
          </cell>
        </row>
        <row r="25">
          <cell r="X25">
            <v>3425206</v>
          </cell>
        </row>
        <row r="30">
          <cell r="X30">
            <v>17596083</v>
          </cell>
        </row>
        <row r="34">
          <cell r="X34">
            <v>1822284</v>
          </cell>
        </row>
        <row r="39">
          <cell r="X39">
            <v>1681140</v>
          </cell>
        </row>
        <row r="40">
          <cell r="X40">
            <v>826722</v>
          </cell>
        </row>
        <row r="41">
          <cell r="X41">
            <v>0</v>
          </cell>
        </row>
        <row r="43">
          <cell r="X43">
            <v>769500</v>
          </cell>
        </row>
        <row r="45">
          <cell r="X45">
            <v>2331674</v>
          </cell>
        </row>
        <row r="49">
          <cell r="X49">
            <v>1027952</v>
          </cell>
        </row>
        <row r="52">
          <cell r="X52">
            <v>2619682</v>
          </cell>
        </row>
        <row r="57">
          <cell r="X57">
            <v>0</v>
          </cell>
        </row>
        <row r="59">
          <cell r="X59">
            <v>740377</v>
          </cell>
        </row>
        <row r="60">
          <cell r="X60">
            <v>2565000</v>
          </cell>
        </row>
        <row r="61">
          <cell r="X61">
            <v>36494</v>
          </cell>
        </row>
        <row r="62">
          <cell r="X62">
            <v>0</v>
          </cell>
        </row>
        <row r="141">
          <cell r="X141">
            <v>935108</v>
          </cell>
        </row>
        <row r="147">
          <cell r="X147">
            <v>0</v>
          </cell>
        </row>
        <row r="149">
          <cell r="X149">
            <v>639464</v>
          </cell>
        </row>
        <row r="151">
          <cell r="X151">
            <v>0</v>
          </cell>
        </row>
        <row r="153">
          <cell r="X153">
            <v>0</v>
          </cell>
        </row>
        <row r="154">
          <cell r="X154">
            <v>0</v>
          </cell>
        </row>
        <row r="157">
          <cell r="X157">
            <v>61713</v>
          </cell>
        </row>
        <row r="158">
          <cell r="X158">
            <v>-8183</v>
          </cell>
        </row>
        <row r="159">
          <cell r="X159">
            <v>-9029</v>
          </cell>
        </row>
        <row r="163">
          <cell r="X163">
            <v>-446220</v>
          </cell>
        </row>
        <row r="164">
          <cell r="X164">
            <v>1117487</v>
          </cell>
        </row>
        <row r="165">
          <cell r="X165">
            <v>-126748</v>
          </cell>
        </row>
        <row r="181">
          <cell r="X181">
            <v>-61713</v>
          </cell>
        </row>
        <row r="182">
          <cell r="X182">
            <v>8183</v>
          </cell>
        </row>
        <row r="184">
          <cell r="X184">
            <v>-192877</v>
          </cell>
        </row>
        <row r="190">
          <cell r="X190">
            <v>-1230811</v>
          </cell>
        </row>
        <row r="194">
          <cell r="X194">
            <v>0</v>
          </cell>
        </row>
        <row r="196">
          <cell r="X196">
            <v>0</v>
          </cell>
        </row>
        <row r="197">
          <cell r="X197">
            <v>0</v>
          </cell>
        </row>
        <row r="199">
          <cell r="X199">
            <v>0</v>
          </cell>
        </row>
        <row r="206">
          <cell r="X206">
            <v>-185094</v>
          </cell>
        </row>
        <row r="210">
          <cell r="X210">
            <v>0</v>
          </cell>
        </row>
        <row r="212">
          <cell r="X212">
            <v>0</v>
          </cell>
        </row>
        <row r="213">
          <cell r="X213">
            <v>-26972</v>
          </cell>
        </row>
        <row r="214">
          <cell r="X214">
            <v>0</v>
          </cell>
        </row>
        <row r="219">
          <cell r="X219">
            <v>2389366</v>
          </cell>
        </row>
        <row r="225">
          <cell r="X225">
            <v>769500</v>
          </cell>
        </row>
        <row r="226">
          <cell r="X226">
            <v>0</v>
          </cell>
        </row>
        <row r="227">
          <cell r="X227">
            <v>2331674</v>
          </cell>
        </row>
        <row r="229">
          <cell r="X229">
            <v>-237500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eport"/>
      <sheetName val="Qtr"/>
      <sheetName val="M1"/>
      <sheetName val="M2"/>
      <sheetName val="M3"/>
      <sheetName val="M1.1"/>
      <sheetName val="M2.1"/>
      <sheetName val="M3.1"/>
      <sheetName val="Z"/>
      <sheetName val="PE"/>
      <sheetName val="Fund"/>
    </sheetNames>
    <sheetDataSet>
      <sheetData sheetId="2">
        <row r="13">
          <cell r="V13">
            <v>10353344</v>
          </cell>
        </row>
        <row r="24">
          <cell r="V24">
            <v>-8734016</v>
          </cell>
        </row>
        <row r="29">
          <cell r="V29">
            <v>9027</v>
          </cell>
        </row>
        <row r="41">
          <cell r="V41">
            <v>88723</v>
          </cell>
        </row>
        <row r="45">
          <cell r="V45">
            <v>-581912</v>
          </cell>
        </row>
        <row r="46">
          <cell r="V46">
            <v>-129315</v>
          </cell>
        </row>
        <row r="47">
          <cell r="V47">
            <v>-61713</v>
          </cell>
        </row>
        <row r="52">
          <cell r="V52">
            <v>-11802</v>
          </cell>
        </row>
        <row r="57">
          <cell r="V57">
            <v>-291588.19999999995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3324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6" sqref="G6"/>
    </sheetView>
  </sheetViews>
  <sheetFormatPr defaultColWidth="9.33203125" defaultRowHeight="12.75"/>
  <cols>
    <col min="1" max="1" width="1.66796875" style="2" customWidth="1"/>
    <col min="2" max="6" width="8.83203125" style="2" customWidth="1"/>
    <col min="7" max="7" width="10.83203125" style="2" bestFit="1" customWidth="1"/>
    <col min="8" max="16384" width="8.83203125" style="2" customWidth="1"/>
  </cols>
  <sheetData>
    <row r="2" ht="12.75">
      <c r="A2" s="1" t="s">
        <v>96</v>
      </c>
    </row>
    <row r="3" ht="12.75">
      <c r="A3" s="1" t="s">
        <v>44</v>
      </c>
    </row>
    <row r="4" ht="12.75">
      <c r="A4" s="1" t="s">
        <v>84</v>
      </c>
    </row>
    <row r="7" ht="12.75">
      <c r="G7" s="3" t="s">
        <v>29</v>
      </c>
    </row>
    <row r="8" ht="12.75">
      <c r="A8" s="1" t="s">
        <v>45</v>
      </c>
    </row>
    <row r="10" spans="1:7" ht="12.75">
      <c r="A10" s="2" t="s">
        <v>37</v>
      </c>
      <c r="G10" s="2">
        <f>ROUND('[1]2003'!X141/1000,0)</f>
        <v>935</v>
      </c>
    </row>
    <row r="11" ht="12.75">
      <c r="A11" s="2" t="s">
        <v>46</v>
      </c>
    </row>
    <row r="12" spans="2:7" ht="12.75">
      <c r="B12" s="2" t="s">
        <v>47</v>
      </c>
      <c r="G12" s="2">
        <f>ROUND(('[1]2003'!X147+'[1]2003'!X149+'[1]2003'!X151+'[1]2003'!X153+'[1]2003'!X154)/1000,)</f>
        <v>639</v>
      </c>
    </row>
    <row r="13" spans="2:7" ht="12.75">
      <c r="B13" s="2" t="s">
        <v>48</v>
      </c>
      <c r="G13" s="2">
        <f>ROUND(('[1]2003'!X157+'[1]2003'!X158+'[1]2003'!X159)/1000,0)</f>
        <v>45</v>
      </c>
    </row>
    <row r="14" ht="12.75">
      <c r="G14" s="14"/>
    </row>
    <row r="15" spans="1:7" ht="12.75">
      <c r="A15" s="2" t="s">
        <v>49</v>
      </c>
      <c r="G15" s="2">
        <f>SUM(G10:G13)</f>
        <v>1619</v>
      </c>
    </row>
    <row r="16" spans="2:7" ht="12.75">
      <c r="B16" s="2" t="s">
        <v>50</v>
      </c>
      <c r="G16" s="2">
        <f>ROUND(('[1]2003'!X163+'[1]2003'!X164+'[1]2003'!X165)/1000,0)</f>
        <v>545</v>
      </c>
    </row>
    <row r="17" ht="12.75">
      <c r="G17" s="14"/>
    </row>
    <row r="18" spans="1:7" ht="12.75">
      <c r="A18" s="2" t="s">
        <v>51</v>
      </c>
      <c r="G18" s="2">
        <f>SUM(G15:G16)</f>
        <v>2164</v>
      </c>
    </row>
    <row r="19" spans="2:7" ht="12.75">
      <c r="B19" s="2" t="s">
        <v>48</v>
      </c>
      <c r="G19" s="2">
        <f>ROUND(('[1]2003'!X181+'[1]2003'!X182)/1000,0)</f>
        <v>-54</v>
      </c>
    </row>
    <row r="20" spans="2:7" ht="12.75">
      <c r="B20" s="2" t="s">
        <v>11</v>
      </c>
      <c r="G20" s="2">
        <f>ROUND('[1]2003'!X184/1000,0)</f>
        <v>-193</v>
      </c>
    </row>
    <row r="21" ht="12.75">
      <c r="G21" s="14"/>
    </row>
    <row r="22" spans="1:7" ht="12.75">
      <c r="A22" s="2" t="s">
        <v>52</v>
      </c>
      <c r="G22" s="2">
        <f>SUM(G18:G20)</f>
        <v>1917</v>
      </c>
    </row>
    <row r="24" spans="1:7" ht="12.75">
      <c r="A24" s="1" t="s">
        <v>53</v>
      </c>
      <c r="G24" s="2">
        <f>ROUND(('[1]2003'!X190+'[1]2003'!X194+'[1]2003'!X196+'[1]2003'!X197+'[1]2003'!X199)/1000,0)</f>
        <v>-1231</v>
      </c>
    </row>
    <row r="26" spans="1:7" ht="12.75">
      <c r="A26" s="1" t="s">
        <v>54</v>
      </c>
      <c r="G26" s="2">
        <f>ROUND(('[1]2003'!X206+'[1]2003'!X210+'[1]2003'!X212+'[1]2003'!X213+'[1]2003'!X214)/1000,0)+1</f>
        <v>-211</v>
      </c>
    </row>
    <row r="27" ht="12.75">
      <c r="G27" s="14"/>
    </row>
    <row r="28" spans="1:7" ht="12.75">
      <c r="A28" s="2" t="s">
        <v>55</v>
      </c>
      <c r="G28" s="13">
        <f>SUM(G22:G26)</f>
        <v>475</v>
      </c>
    </row>
    <row r="30" spans="1:7" ht="12.75">
      <c r="A30" s="1" t="s">
        <v>56</v>
      </c>
      <c r="G30" s="2">
        <f>ROUND('[1]2003'!X219/1000,0)</f>
        <v>2389</v>
      </c>
    </row>
    <row r="32" spans="1:7" ht="13.5" thickBot="1">
      <c r="A32" s="1" t="s">
        <v>57</v>
      </c>
      <c r="G32" s="12">
        <f>SUM(G28:G30)</f>
        <v>2864</v>
      </c>
    </row>
    <row r="33" ht="13.5" thickTop="1"/>
    <row r="35" spans="1:7" ht="12.75">
      <c r="A35" s="2" t="s">
        <v>58</v>
      </c>
      <c r="G35" s="2">
        <f>ROUND('[1]2003'!X225/1000,0)</f>
        <v>770</v>
      </c>
    </row>
    <row r="36" spans="1:7" ht="12.75">
      <c r="A36" s="2" t="s">
        <v>59</v>
      </c>
      <c r="G36" s="2">
        <f>ROUND('[1]2003'!X226/1000,0)</f>
        <v>0</v>
      </c>
    </row>
    <row r="37" spans="1:7" ht="12.75">
      <c r="A37" s="2" t="s">
        <v>9</v>
      </c>
      <c r="G37" s="14">
        <f>ROUND('[1]2003'!X227/1000,0)</f>
        <v>2332</v>
      </c>
    </row>
    <row r="38" ht="12.75">
      <c r="G38" s="2">
        <f>SUM(G35:G37)</f>
        <v>3102</v>
      </c>
    </row>
    <row r="39" spans="1:7" ht="12.75">
      <c r="A39" s="2" t="s">
        <v>60</v>
      </c>
      <c r="G39" s="2">
        <f>ROUND('[1]2003'!X229/1000,0)</f>
        <v>-238</v>
      </c>
    </row>
    <row r="40" ht="13.5" thickBot="1">
      <c r="G40" s="12">
        <f>SUM(G38:G39)</f>
        <v>2864</v>
      </c>
    </row>
    <row r="41" ht="13.5" thickTop="1"/>
    <row r="43" ht="12.75">
      <c r="A43" s="1" t="s">
        <v>19</v>
      </c>
    </row>
    <row r="44" ht="12.75">
      <c r="A44" s="1" t="s">
        <v>87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F4" sqref="F4"/>
    </sheetView>
  </sheetViews>
  <sheetFormatPr defaultColWidth="8.83203125" defaultRowHeight="12.75"/>
  <cols>
    <col min="1" max="2" width="1.66796875" style="0" customWidth="1"/>
    <col min="8" max="9" width="12.66015625" style="0" customWidth="1"/>
  </cols>
  <sheetData>
    <row r="1" spans="1:9" ht="12.75">
      <c r="A1" s="1" t="s">
        <v>96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0</v>
      </c>
      <c r="B2" s="2"/>
      <c r="C2" s="2"/>
      <c r="D2" s="2"/>
      <c r="E2" s="2"/>
      <c r="F2" s="2"/>
      <c r="G2" s="2"/>
      <c r="H2" s="20"/>
      <c r="I2" s="20"/>
    </row>
    <row r="3" spans="1:7" ht="12.75">
      <c r="A3" s="2"/>
      <c r="B3" s="2"/>
      <c r="C3" s="2"/>
      <c r="D3" s="2"/>
      <c r="E3" s="2"/>
      <c r="F3" s="2"/>
      <c r="G3" s="2"/>
    </row>
    <row r="4" spans="1:9" ht="12.75">
      <c r="A4" s="2"/>
      <c r="B4" s="2"/>
      <c r="C4" s="2"/>
      <c r="D4" s="2"/>
      <c r="E4" s="2"/>
      <c r="F4" s="2"/>
      <c r="G4" s="2"/>
      <c r="H4" s="3" t="s">
        <v>1</v>
      </c>
      <c r="I4" s="3" t="s">
        <v>1</v>
      </c>
    </row>
    <row r="5" spans="1:9" ht="12.75">
      <c r="A5" s="1"/>
      <c r="B5" s="2"/>
      <c r="C5" s="2"/>
      <c r="D5" s="2"/>
      <c r="E5" s="2"/>
      <c r="F5" s="2"/>
      <c r="G5" s="2"/>
      <c r="H5" s="4" t="s">
        <v>85</v>
      </c>
      <c r="I5" s="4" t="s">
        <v>81</v>
      </c>
    </row>
    <row r="6" spans="1:9" ht="12.75">
      <c r="A6" s="1"/>
      <c r="B6" s="2"/>
      <c r="C6" s="2"/>
      <c r="D6" s="2"/>
      <c r="E6" s="2"/>
      <c r="F6" s="2"/>
      <c r="G6" s="2"/>
      <c r="H6" s="2"/>
      <c r="I6" s="2"/>
    </row>
    <row r="7" spans="1:9" ht="12.75">
      <c r="A7" s="1"/>
      <c r="B7" s="2"/>
      <c r="C7" s="2"/>
      <c r="D7" s="2"/>
      <c r="E7" s="2"/>
      <c r="F7" s="2"/>
      <c r="G7" s="2"/>
      <c r="H7" s="3" t="s">
        <v>2</v>
      </c>
      <c r="I7" s="3" t="s">
        <v>2</v>
      </c>
    </row>
    <row r="8" spans="1:9" ht="12.75">
      <c r="A8" s="1"/>
      <c r="B8" s="2"/>
      <c r="C8" s="2"/>
      <c r="D8" s="2"/>
      <c r="E8" s="2"/>
      <c r="F8" s="2"/>
      <c r="G8" s="2"/>
      <c r="H8" s="2"/>
      <c r="I8" s="2"/>
    </row>
    <row r="9" spans="1:9" ht="12.75">
      <c r="A9" s="1"/>
      <c r="B9" s="2"/>
      <c r="C9" s="2"/>
      <c r="D9" s="2"/>
      <c r="E9" s="2"/>
      <c r="F9" s="2"/>
      <c r="G9" s="2"/>
      <c r="H9" s="2"/>
      <c r="I9" s="2"/>
    </row>
    <row r="10" spans="1:9" ht="12.75">
      <c r="A10" s="1" t="s">
        <v>3</v>
      </c>
      <c r="B10" s="2"/>
      <c r="C10" s="2"/>
      <c r="D10" s="2"/>
      <c r="E10" s="2"/>
      <c r="F10" s="2"/>
      <c r="G10" s="2"/>
      <c r="H10" s="2">
        <f>ROUND('[1]2003'!X24/1000,0)</f>
        <v>110413</v>
      </c>
      <c r="I10" s="2">
        <v>109821</v>
      </c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 t="s">
        <v>4</v>
      </c>
      <c r="B12" s="2"/>
      <c r="C12" s="2"/>
      <c r="D12" s="2"/>
      <c r="E12" s="2"/>
      <c r="F12" s="2"/>
      <c r="G12" s="2"/>
      <c r="H12" s="2">
        <f>ROUND('[1]2003'!X25/1000,0)</f>
        <v>3425</v>
      </c>
      <c r="I12" s="2">
        <v>3425</v>
      </c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 t="s">
        <v>5</v>
      </c>
      <c r="B14" s="2"/>
      <c r="C14" s="2"/>
      <c r="D14" s="2"/>
      <c r="E14" s="2"/>
      <c r="F14" s="2"/>
      <c r="G14" s="2"/>
      <c r="H14" s="2">
        <f>ROUND('[1]2003'!X30/1000,0)</f>
        <v>17596</v>
      </c>
      <c r="I14" s="2">
        <v>17596</v>
      </c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 t="s">
        <v>6</v>
      </c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5" t="s">
        <v>76</v>
      </c>
      <c r="C17" s="2"/>
      <c r="D17" s="2"/>
      <c r="E17" s="2"/>
      <c r="F17" s="2"/>
      <c r="G17" s="2"/>
      <c r="H17" s="6">
        <f>ROUND('[1]2003'!X34/1000,0)</f>
        <v>1822</v>
      </c>
      <c r="I17" s="7">
        <v>1376</v>
      </c>
    </row>
    <row r="18" spans="1:9" ht="12.75">
      <c r="A18" s="1"/>
      <c r="B18" s="5" t="s">
        <v>77</v>
      </c>
      <c r="C18" s="2"/>
      <c r="D18" s="2"/>
      <c r="E18" s="2"/>
      <c r="F18" s="2"/>
      <c r="G18" s="2"/>
      <c r="H18" s="8">
        <f>ROUND(('[1]2003'!X39+'[1]2003'!X40)/1000,0)</f>
        <v>2508</v>
      </c>
      <c r="I18" s="9">
        <v>3598</v>
      </c>
    </row>
    <row r="19" spans="1:9" ht="12.75">
      <c r="A19" s="1"/>
      <c r="B19" s="5" t="s">
        <v>7</v>
      </c>
      <c r="C19" s="2"/>
      <c r="D19" s="2"/>
      <c r="E19" s="2"/>
      <c r="F19" s="2"/>
      <c r="G19" s="2"/>
      <c r="H19" s="8">
        <f>ROUND('[1]2003'!X41/1000,0)</f>
        <v>0</v>
      </c>
      <c r="I19" s="9">
        <v>80</v>
      </c>
    </row>
    <row r="20" spans="1:9" ht="12.75">
      <c r="A20" s="1"/>
      <c r="B20" s="5" t="s">
        <v>8</v>
      </c>
      <c r="C20" s="2"/>
      <c r="D20" s="2"/>
      <c r="E20" s="2"/>
      <c r="F20" s="2"/>
      <c r="G20" s="2"/>
      <c r="H20" s="8">
        <f>ROUND('[1]2003'!X43/1000,0)</f>
        <v>770</v>
      </c>
      <c r="I20" s="9">
        <v>338</v>
      </c>
    </row>
    <row r="21" spans="1:9" ht="12.75">
      <c r="A21" s="1"/>
      <c r="B21" s="5" t="s">
        <v>9</v>
      </c>
      <c r="C21" s="2"/>
      <c r="D21" s="2"/>
      <c r="E21" s="2"/>
      <c r="F21" s="2"/>
      <c r="G21" s="2"/>
      <c r="H21" s="8">
        <f>ROUND('[1]2003'!X45/1000,0)</f>
        <v>2332</v>
      </c>
      <c r="I21" s="9">
        <v>2290</v>
      </c>
    </row>
    <row r="22" spans="1:9" ht="12.75">
      <c r="A22" s="1"/>
      <c r="B22" s="5"/>
      <c r="C22" s="2"/>
      <c r="D22" s="2"/>
      <c r="E22" s="2"/>
      <c r="F22" s="2"/>
      <c r="G22" s="2"/>
      <c r="H22" s="10">
        <f>SUM(H17:H21)</f>
        <v>7432</v>
      </c>
      <c r="I22" s="11">
        <f>SUM(I17:I21)</f>
        <v>7682</v>
      </c>
    </row>
    <row r="23" spans="1:9" ht="12.75">
      <c r="A23" s="1"/>
      <c r="B23" s="5"/>
      <c r="C23" s="2"/>
      <c r="D23" s="2"/>
      <c r="E23" s="2"/>
      <c r="F23" s="2"/>
      <c r="G23" s="2"/>
      <c r="H23" s="8"/>
      <c r="I23" s="9"/>
    </row>
    <row r="24" spans="1:9" ht="12.75">
      <c r="A24" s="1" t="s">
        <v>10</v>
      </c>
      <c r="B24" s="2"/>
      <c r="C24" s="2"/>
      <c r="D24" s="2"/>
      <c r="E24" s="2"/>
      <c r="F24" s="2"/>
      <c r="G24" s="2"/>
      <c r="H24" s="8"/>
      <c r="I24" s="9"/>
    </row>
    <row r="25" spans="1:9" ht="12.75">
      <c r="A25" s="1"/>
      <c r="B25" s="5" t="s">
        <v>78</v>
      </c>
      <c r="C25" s="2"/>
      <c r="D25" s="2"/>
      <c r="E25" s="2"/>
      <c r="F25" s="2"/>
      <c r="G25" s="2"/>
      <c r="H25" s="8">
        <f>ROUND(('[1]2003'!X49+'[1]2003'!X52+'[1]2003'!X57+'[1]2003'!X62)/1000,0)</f>
        <v>3648</v>
      </c>
      <c r="I25" s="9">
        <v>3774</v>
      </c>
    </row>
    <row r="26" spans="1:9" ht="12.75">
      <c r="A26" s="1"/>
      <c r="B26" s="5" t="s">
        <v>82</v>
      </c>
      <c r="C26" s="2"/>
      <c r="D26" s="2"/>
      <c r="E26" s="2"/>
      <c r="F26" s="2"/>
      <c r="G26" s="2"/>
      <c r="H26" s="8">
        <f>ROUND('[1]2003'!X59/1000,0)</f>
        <v>740</v>
      </c>
      <c r="I26" s="9">
        <v>740</v>
      </c>
    </row>
    <row r="27" spans="1:9" ht="12.75">
      <c r="A27" s="1"/>
      <c r="B27" s="5" t="s">
        <v>11</v>
      </c>
      <c r="C27" s="2"/>
      <c r="D27" s="2"/>
      <c r="E27" s="2"/>
      <c r="F27" s="2"/>
      <c r="G27" s="2"/>
      <c r="H27" s="8">
        <f>ROUND('[1]2003'!X61/1000,0)+2</f>
        <v>38</v>
      </c>
      <c r="I27" s="9">
        <v>0</v>
      </c>
    </row>
    <row r="28" spans="1:9" ht="12.75">
      <c r="A28" s="1"/>
      <c r="B28" s="5" t="s">
        <v>12</v>
      </c>
      <c r="C28" s="2"/>
      <c r="D28" s="2"/>
      <c r="E28" s="2"/>
      <c r="F28" s="2"/>
      <c r="G28" s="2"/>
      <c r="H28" s="8">
        <f>ROUND('[1]2003'!X60/1000,0)</f>
        <v>2565</v>
      </c>
      <c r="I28" s="9">
        <v>2566</v>
      </c>
    </row>
    <row r="29" spans="1:9" ht="12.75">
      <c r="A29" s="1"/>
      <c r="B29" s="2"/>
      <c r="C29" s="2"/>
      <c r="D29" s="2"/>
      <c r="E29" s="2"/>
      <c r="F29" s="2"/>
      <c r="G29" s="2"/>
      <c r="H29" s="10">
        <f>SUM(H25:H28)</f>
        <v>6991</v>
      </c>
      <c r="I29" s="11">
        <f>SUM(I25:I28)</f>
        <v>7080</v>
      </c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 t="s">
        <v>79</v>
      </c>
      <c r="B31" s="2"/>
      <c r="C31" s="2"/>
      <c r="D31" s="2"/>
      <c r="E31" s="2"/>
      <c r="F31" s="2"/>
      <c r="G31" s="2"/>
      <c r="H31" s="2">
        <f>H22-H29</f>
        <v>441</v>
      </c>
      <c r="I31" s="2">
        <f>I22-I29</f>
        <v>602</v>
      </c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3.5" thickBot="1">
      <c r="A33" s="1"/>
      <c r="B33" s="2"/>
      <c r="C33" s="2"/>
      <c r="D33" s="2"/>
      <c r="E33" s="2"/>
      <c r="F33" s="2"/>
      <c r="G33" s="2"/>
      <c r="H33" s="12">
        <f>H10+H12+H14+H31</f>
        <v>131875</v>
      </c>
      <c r="I33" s="12">
        <f>I10+I12+I14+I31</f>
        <v>131444</v>
      </c>
    </row>
    <row r="34" spans="1:9" ht="13.5" thickTop="1">
      <c r="A34" s="1"/>
      <c r="B34" s="2"/>
      <c r="C34" s="2"/>
      <c r="D34" s="2"/>
      <c r="E34" s="2"/>
      <c r="F34" s="2"/>
      <c r="G34" s="2"/>
      <c r="H34" s="13"/>
      <c r="I34" s="13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 t="s">
        <v>13</v>
      </c>
      <c r="B36" s="2"/>
      <c r="C36" s="2"/>
      <c r="D36" s="2"/>
      <c r="E36" s="2"/>
      <c r="F36" s="2"/>
      <c r="G36" s="2"/>
      <c r="H36" s="2"/>
      <c r="I36" s="2"/>
    </row>
    <row r="37" spans="1:9" ht="12.75">
      <c r="A37" s="1"/>
      <c r="B37" s="2" t="s">
        <v>14</v>
      </c>
      <c r="C37" s="2"/>
      <c r="D37" s="2"/>
      <c r="E37" s="2"/>
      <c r="F37" s="2"/>
      <c r="G37" s="2"/>
      <c r="H37" s="13">
        <f>ROUND('[1]2003'!X10/1000,0)</f>
        <v>63238</v>
      </c>
      <c r="I37" s="2">
        <v>63238</v>
      </c>
    </row>
    <row r="38" spans="1:9" ht="12.75">
      <c r="A38" s="1"/>
      <c r="B38" s="2" t="s">
        <v>15</v>
      </c>
      <c r="C38" s="2"/>
      <c r="D38" s="2"/>
      <c r="E38" s="2"/>
      <c r="F38" s="2"/>
      <c r="G38" s="2"/>
      <c r="H38" s="14">
        <f>ROUND('[1]2003'!X11/1000,0)</f>
        <v>63465</v>
      </c>
      <c r="I38" s="14">
        <v>62830</v>
      </c>
    </row>
    <row r="39" spans="1:9" ht="12.75">
      <c r="A39" s="1"/>
      <c r="B39" s="2"/>
      <c r="C39" s="2"/>
      <c r="D39" s="2"/>
      <c r="E39" s="2"/>
      <c r="F39" s="2"/>
      <c r="G39" s="2"/>
      <c r="H39" s="2">
        <f>SUM(H37:H38)</f>
        <v>126703</v>
      </c>
      <c r="I39" s="2">
        <f>SUM(I37:I38)</f>
        <v>126068</v>
      </c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 t="s">
        <v>16</v>
      </c>
      <c r="B41" s="2"/>
      <c r="C41" s="2"/>
      <c r="D41" s="2"/>
      <c r="E41" s="2"/>
      <c r="F41" s="2"/>
      <c r="G41" s="2"/>
      <c r="H41" s="2">
        <f>ROUND('[1]2003'!X17/1000,0)</f>
        <v>2081</v>
      </c>
      <c r="I41" s="2">
        <v>2100</v>
      </c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 t="s">
        <v>80</v>
      </c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 t="s">
        <v>17</v>
      </c>
      <c r="C44" s="2"/>
      <c r="D44" s="2"/>
      <c r="E44" s="2"/>
      <c r="F44" s="2"/>
      <c r="G44" s="2"/>
      <c r="H44" s="2">
        <f>ROUND('[1]2003'!X18/1000,0)</f>
        <v>2665</v>
      </c>
      <c r="I44" s="2">
        <v>2665</v>
      </c>
    </row>
    <row r="45" spans="1:9" ht="12.75">
      <c r="A45" s="1"/>
      <c r="B45" s="5" t="s">
        <v>82</v>
      </c>
      <c r="C45" s="2"/>
      <c r="D45" s="2"/>
      <c r="E45" s="2"/>
      <c r="F45" s="2"/>
      <c r="G45" s="2"/>
      <c r="H45" s="13">
        <f>ROUND('[1]2003'!X19/1000,0)</f>
        <v>426</v>
      </c>
      <c r="I45" s="13">
        <v>611</v>
      </c>
    </row>
    <row r="46" spans="1:9" ht="12.75">
      <c r="A46" s="1"/>
      <c r="B46" s="2"/>
      <c r="C46" s="2"/>
      <c r="D46" s="2"/>
      <c r="E46" s="2"/>
      <c r="F46" s="2"/>
      <c r="G46" s="2"/>
      <c r="H46" s="2"/>
      <c r="I46" s="2"/>
    </row>
    <row r="47" spans="1:9" ht="13.5" thickBot="1">
      <c r="A47" s="1"/>
      <c r="B47" s="2"/>
      <c r="C47" s="2"/>
      <c r="D47" s="2"/>
      <c r="E47" s="2"/>
      <c r="F47" s="2"/>
      <c r="G47" s="2"/>
      <c r="H47" s="12">
        <f>SUM(H39:H46)</f>
        <v>131875</v>
      </c>
      <c r="I47" s="12">
        <f>SUM(I39:I46)</f>
        <v>131444</v>
      </c>
    </row>
    <row r="48" spans="1:9" ht="13.5" thickTop="1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 t="s">
        <v>18</v>
      </c>
      <c r="B49" s="2"/>
      <c r="C49" s="2"/>
      <c r="D49" s="2"/>
      <c r="E49" s="2"/>
      <c r="F49" s="2"/>
      <c r="G49" s="2"/>
      <c r="H49" s="15">
        <f>(H39-H14)/H37</f>
        <v>1.725339194787944</v>
      </c>
      <c r="I49" s="15">
        <f>(I39-I14)/I37</f>
        <v>1.7152977640026565</v>
      </c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2" ht="12.75">
      <c r="A52" s="1" t="s">
        <v>19</v>
      </c>
    </row>
    <row r="53" ht="12.75">
      <c r="A53" s="1" t="s">
        <v>87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1">
      <pane xSplit="6" ySplit="4" topLeftCell="G15" activePane="bottomRight" state="frozen"/>
      <selection pane="topLeft" activeCell="A11" sqref="A11"/>
      <selection pane="topRight" activeCell="G11" sqref="G11"/>
      <selection pane="bottomLeft" activeCell="A15" sqref="A15"/>
      <selection pane="bottomRight" activeCell="D13" sqref="D13"/>
    </sheetView>
  </sheetViews>
  <sheetFormatPr defaultColWidth="9.33203125" defaultRowHeight="12.75"/>
  <cols>
    <col min="1" max="1" width="2.83203125" style="17" customWidth="1"/>
    <col min="2" max="4" width="8.83203125" style="17" customWidth="1"/>
    <col min="5" max="5" width="8.33203125" style="17" customWidth="1"/>
    <col min="6" max="6" width="8.83203125" style="17" customWidth="1"/>
    <col min="7" max="10" width="13.83203125" style="17" customWidth="1"/>
    <col min="11" max="16384" width="8.83203125" style="17" customWidth="1"/>
  </cols>
  <sheetData>
    <row r="1" spans="1:10" ht="12.75">
      <c r="A1" s="16"/>
      <c r="B1" s="1" t="s">
        <v>96</v>
      </c>
      <c r="C1" s="2"/>
      <c r="D1" s="2"/>
      <c r="E1" s="2"/>
      <c r="F1" s="2"/>
      <c r="G1" s="2"/>
      <c r="H1" s="2"/>
      <c r="I1" s="2"/>
      <c r="J1" s="2"/>
    </row>
    <row r="2" spans="1:10" ht="12.75">
      <c r="A2" s="16"/>
      <c r="B2" s="1" t="s">
        <v>20</v>
      </c>
      <c r="C2" s="2"/>
      <c r="D2" s="2"/>
      <c r="E2" s="2"/>
      <c r="F2" s="2"/>
      <c r="G2" s="2"/>
      <c r="H2" s="2"/>
      <c r="I2" s="2"/>
      <c r="J2" s="2"/>
    </row>
    <row r="3" spans="1:10" ht="12.75">
      <c r="A3" s="16"/>
      <c r="B3" s="1" t="s">
        <v>84</v>
      </c>
      <c r="C3" s="2"/>
      <c r="D3" s="2"/>
      <c r="E3" s="2"/>
      <c r="F3" s="2"/>
      <c r="G3" s="2"/>
      <c r="H3" s="2"/>
      <c r="I3" s="2"/>
      <c r="J3" s="2"/>
    </row>
    <row r="4" spans="1:10" ht="12.75">
      <c r="A4" s="16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6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6"/>
      <c r="B6" s="1"/>
      <c r="C6" s="2"/>
      <c r="D6" s="2"/>
      <c r="E6" s="2"/>
      <c r="F6" s="2"/>
      <c r="G6" s="1"/>
      <c r="H6" s="1"/>
      <c r="I6" s="1"/>
      <c r="J6" s="1"/>
    </row>
    <row r="7" spans="1:10" ht="12.75">
      <c r="A7" s="16"/>
      <c r="B7" s="1"/>
      <c r="C7" s="2"/>
      <c r="D7" s="2"/>
      <c r="E7" s="2"/>
      <c r="F7" s="2"/>
      <c r="G7" s="18" t="s">
        <v>21</v>
      </c>
      <c r="H7" s="18"/>
      <c r="I7" s="18" t="s">
        <v>22</v>
      </c>
      <c r="J7" s="18"/>
    </row>
    <row r="8" spans="1:10" ht="12.75">
      <c r="A8" s="16"/>
      <c r="B8" s="1"/>
      <c r="C8" s="2"/>
      <c r="D8" s="2"/>
      <c r="E8" s="2"/>
      <c r="F8" s="2"/>
      <c r="G8" s="3"/>
      <c r="H8" s="1"/>
      <c r="I8" s="3"/>
      <c r="J8" s="1"/>
    </row>
    <row r="9" spans="1:10" ht="12.75">
      <c r="A9" s="16"/>
      <c r="B9" s="1"/>
      <c r="C9" s="2"/>
      <c r="D9" s="2"/>
      <c r="E9" s="2"/>
      <c r="F9" s="2"/>
      <c r="G9" s="1"/>
      <c r="H9" s="1"/>
      <c r="I9" s="1"/>
      <c r="J9" s="1"/>
    </row>
    <row r="10" spans="1:10" ht="12.75">
      <c r="A10" s="16"/>
      <c r="B10" s="1"/>
      <c r="C10" s="2"/>
      <c r="D10" s="2"/>
      <c r="E10" s="2"/>
      <c r="F10" s="2"/>
      <c r="G10" s="1"/>
      <c r="H10" s="3" t="s">
        <v>23</v>
      </c>
      <c r="I10" s="1"/>
      <c r="J10" s="3" t="s">
        <v>23</v>
      </c>
    </row>
    <row r="11" spans="1:10" ht="12.75">
      <c r="A11" s="16"/>
      <c r="B11" s="19"/>
      <c r="C11" s="20"/>
      <c r="D11" s="20"/>
      <c r="E11" s="20"/>
      <c r="F11" s="3"/>
      <c r="G11" s="3" t="s">
        <v>24</v>
      </c>
      <c r="H11" s="3" t="s">
        <v>25</v>
      </c>
      <c r="I11" s="3" t="s">
        <v>24</v>
      </c>
      <c r="J11" s="3" t="s">
        <v>25</v>
      </c>
    </row>
    <row r="12" spans="1:10" ht="12.75">
      <c r="A12" s="16"/>
      <c r="B12" s="2"/>
      <c r="C12" s="2"/>
      <c r="D12" s="2"/>
      <c r="E12" s="2"/>
      <c r="F12" s="2"/>
      <c r="G12" s="3" t="s">
        <v>26</v>
      </c>
      <c r="H12" s="3" t="s">
        <v>26</v>
      </c>
      <c r="I12" s="3" t="s">
        <v>27</v>
      </c>
      <c r="J12" s="3" t="s">
        <v>28</v>
      </c>
    </row>
    <row r="13" spans="1:10" ht="12.75">
      <c r="A13" s="16"/>
      <c r="B13" s="2"/>
      <c r="C13" s="2"/>
      <c r="D13" s="2"/>
      <c r="E13" s="2"/>
      <c r="F13" s="2"/>
      <c r="G13" s="4" t="s">
        <v>85</v>
      </c>
      <c r="H13" s="4" t="s">
        <v>86</v>
      </c>
      <c r="I13" s="4" t="s">
        <v>85</v>
      </c>
      <c r="J13" s="4" t="s">
        <v>86</v>
      </c>
    </row>
    <row r="14" spans="1:10" ht="12.75">
      <c r="A14" s="16"/>
      <c r="B14" s="2"/>
      <c r="C14" s="2"/>
      <c r="D14" s="2"/>
      <c r="E14" s="2"/>
      <c r="F14" s="2"/>
      <c r="G14" s="21"/>
      <c r="H14" s="21"/>
      <c r="I14" s="21"/>
      <c r="J14" s="4"/>
    </row>
    <row r="15" spans="1:10" ht="12.75">
      <c r="A15" s="16"/>
      <c r="B15" s="2"/>
      <c r="C15" s="2"/>
      <c r="D15" s="2"/>
      <c r="E15" s="2"/>
      <c r="F15" s="2"/>
      <c r="G15" s="3" t="s">
        <v>29</v>
      </c>
      <c r="H15" s="3" t="s">
        <v>30</v>
      </c>
      <c r="I15" s="3" t="s">
        <v>29</v>
      </c>
      <c r="J15" s="3" t="s">
        <v>29</v>
      </c>
    </row>
    <row r="17" spans="2:10" ht="12.75">
      <c r="B17" s="17" t="s">
        <v>31</v>
      </c>
      <c r="G17" s="17">
        <f>ROUND('[2]Qtr'!V13/1000,0)</f>
        <v>10353</v>
      </c>
      <c r="H17" s="17">
        <v>11102</v>
      </c>
      <c r="I17" s="17">
        <f>ROUND('[2]Qtr'!V13/1000,0)</f>
        <v>10353</v>
      </c>
      <c r="J17" s="17">
        <v>11102</v>
      </c>
    </row>
    <row r="19" spans="2:10" ht="12.75">
      <c r="B19" s="17" t="s">
        <v>32</v>
      </c>
      <c r="G19" s="17">
        <f>ROUND(('[2]Qtr'!V24+'[2]Qtr'!V45+'[2]Qtr'!V46)/1000,0)</f>
        <v>-9445</v>
      </c>
      <c r="H19" s="17">
        <v>-10430</v>
      </c>
      <c r="I19" s="17">
        <f>ROUND(('[2]Qtr'!V24+'[2]Qtr'!V45+'[2]Qtr'!V46)/1000,0)</f>
        <v>-9445</v>
      </c>
      <c r="J19" s="17">
        <v>-10430</v>
      </c>
    </row>
    <row r="21" spans="2:10" ht="12.75">
      <c r="B21" s="17" t="s">
        <v>33</v>
      </c>
      <c r="G21" s="17">
        <f>ROUND(('[2]Qtr'!V41-'[2]Qtr'!V29)/1000,0)</f>
        <v>80</v>
      </c>
      <c r="H21" s="17">
        <v>108</v>
      </c>
      <c r="I21" s="17">
        <f>ROUND(('[2]Qtr'!V41-'[2]Qtr'!V29)/1000,0)</f>
        <v>80</v>
      </c>
      <c r="J21" s="17">
        <v>108</v>
      </c>
    </row>
    <row r="22" spans="7:10" ht="12.75">
      <c r="G22" s="22"/>
      <c r="H22" s="22"/>
      <c r="I22" s="22"/>
      <c r="J22" s="22"/>
    </row>
    <row r="23" spans="2:10" ht="12.75">
      <c r="B23" s="17" t="s">
        <v>34</v>
      </c>
      <c r="G23" s="17">
        <f>SUM(G17:G21)</f>
        <v>988</v>
      </c>
      <c r="H23" s="17">
        <f>SUM(H17:H21)</f>
        <v>780</v>
      </c>
      <c r="I23" s="17">
        <f>SUM(I17:I21)</f>
        <v>988</v>
      </c>
      <c r="J23" s="17">
        <f>SUM(J17:J21)</f>
        <v>780</v>
      </c>
    </row>
    <row r="25" spans="2:10" ht="12.75">
      <c r="B25" s="17" t="s">
        <v>35</v>
      </c>
      <c r="G25" s="17">
        <f>ROUND('[2]Qtr'!V47/1000,0)</f>
        <v>-62</v>
      </c>
      <c r="H25" s="17">
        <v>-51</v>
      </c>
      <c r="I25" s="17">
        <f>ROUND('[2]Qtr'!V47/1000,0)</f>
        <v>-62</v>
      </c>
      <c r="J25" s="17">
        <v>-51</v>
      </c>
    </row>
    <row r="27" spans="2:10" ht="12.75">
      <c r="B27" s="17" t="s">
        <v>36</v>
      </c>
      <c r="G27" s="17">
        <f>ROUND('[2]Qtr'!V29/1000,0)</f>
        <v>9</v>
      </c>
      <c r="H27" s="17">
        <v>0</v>
      </c>
      <c r="I27" s="17">
        <f>ROUND('[2]Qtr'!V29/1000,0)</f>
        <v>9</v>
      </c>
      <c r="J27" s="17">
        <v>0</v>
      </c>
    </row>
    <row r="28" spans="7:10" ht="12.75">
      <c r="G28" s="22"/>
      <c r="H28" s="22"/>
      <c r="I28" s="22"/>
      <c r="J28" s="22"/>
    </row>
    <row r="29" spans="2:10" ht="12.75">
      <c r="B29" s="17" t="s">
        <v>37</v>
      </c>
      <c r="G29" s="17">
        <f>SUM(G23:G27)</f>
        <v>935</v>
      </c>
      <c r="H29" s="17">
        <f>SUM(H23:H27)</f>
        <v>729</v>
      </c>
      <c r="I29" s="17">
        <f>SUM(I23:I27)</f>
        <v>935</v>
      </c>
      <c r="J29" s="17">
        <f>SUM(J23:J27)</f>
        <v>729</v>
      </c>
    </row>
    <row r="31" spans="2:10" ht="12.75">
      <c r="B31" s="17" t="s">
        <v>38</v>
      </c>
      <c r="G31" s="17">
        <f>ROUND(('[2]Qtr'!V57+'[2]Qtr'!V58+'[2]Qtr'!V59)/1000,0)</f>
        <v>-292</v>
      </c>
      <c r="H31" s="17">
        <v>-206</v>
      </c>
      <c r="I31" s="17">
        <f>ROUND(('[2]Qtr'!V57+'[2]Qtr'!V58+'[2]Qtr'!V59)/1000,0)</f>
        <v>-292</v>
      </c>
      <c r="J31" s="17">
        <v>-206</v>
      </c>
    </row>
    <row r="32" spans="7:10" ht="12.75">
      <c r="G32" s="22"/>
      <c r="H32" s="22"/>
      <c r="I32" s="22"/>
      <c r="J32" s="22"/>
    </row>
    <row r="33" spans="2:10" ht="12.75">
      <c r="B33" s="17" t="s">
        <v>39</v>
      </c>
      <c r="G33" s="17">
        <f>SUM(G29:G31)</f>
        <v>643</v>
      </c>
      <c r="H33" s="17">
        <f>SUM(H29:H31)</f>
        <v>523</v>
      </c>
      <c r="I33" s="17">
        <f>SUM(I29:I31)</f>
        <v>643</v>
      </c>
      <c r="J33" s="17">
        <f>SUM(J29:J31)</f>
        <v>523</v>
      </c>
    </row>
    <row r="35" spans="2:10" ht="12.75">
      <c r="B35" s="17" t="s">
        <v>40</v>
      </c>
      <c r="G35" s="17">
        <f>ROUND(('[2]Qtr'!V52+'[2]Qtr'!V60)/1000,0)</f>
        <v>-8</v>
      </c>
      <c r="H35" s="17">
        <v>-3</v>
      </c>
      <c r="I35" s="17">
        <f>ROUND(('[2]Qtr'!V52+'[2]Qtr'!V60)/1000,0)</f>
        <v>-8</v>
      </c>
      <c r="J35" s="17">
        <v>-3</v>
      </c>
    </row>
    <row r="37" spans="2:10" ht="13.5" thickBot="1">
      <c r="B37" s="17" t="s">
        <v>41</v>
      </c>
      <c r="G37" s="23">
        <f>SUM(G33:G35)</f>
        <v>635</v>
      </c>
      <c r="H37" s="23">
        <f>SUM(H33:H35)</f>
        <v>520</v>
      </c>
      <c r="I37" s="23">
        <f>SUM(I33:I35)</f>
        <v>635</v>
      </c>
      <c r="J37" s="23">
        <f>SUM(J33:J35)</f>
        <v>520</v>
      </c>
    </row>
    <row r="38" ht="13.5" thickTop="1"/>
    <row r="39" spans="2:10" ht="12.75">
      <c r="B39" s="2" t="s">
        <v>42</v>
      </c>
      <c r="G39" s="24">
        <f>63238086</f>
        <v>63238086</v>
      </c>
      <c r="H39" s="24">
        <f>63238086</f>
        <v>63238086</v>
      </c>
      <c r="I39" s="24">
        <f>63238086</f>
        <v>63238086</v>
      </c>
      <c r="J39" s="24">
        <f>63238086</f>
        <v>63238086</v>
      </c>
    </row>
    <row r="40" spans="2:7" ht="12.75">
      <c r="B40" s="2"/>
      <c r="G40" s="24"/>
    </row>
    <row r="41" spans="2:10" ht="12.75">
      <c r="B41" s="2" t="s">
        <v>43</v>
      </c>
      <c r="G41" s="25">
        <f>(G37*1000/G39)*100</f>
        <v>1.004141712954437</v>
      </c>
      <c r="H41" s="25">
        <f>(H37*1000/H39)*100</f>
        <v>0.8222892767500902</v>
      </c>
      <c r="I41" s="25">
        <f>(I37*1000/I39)*100</f>
        <v>1.004141712954437</v>
      </c>
      <c r="J41" s="25">
        <f>(J37*1000/J39)*100</f>
        <v>0.8222892767500902</v>
      </c>
    </row>
    <row r="44" ht="12.75">
      <c r="B44" s="1" t="s">
        <v>19</v>
      </c>
    </row>
    <row r="45" ht="12.75">
      <c r="B45" s="1" t="s">
        <v>87</v>
      </c>
    </row>
  </sheetData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workbookViewId="0" topLeftCell="A1">
      <pane xSplit="5" ySplit="10" topLeftCell="I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8" sqref="D8"/>
    </sheetView>
  </sheetViews>
  <sheetFormatPr defaultColWidth="9.33203125" defaultRowHeight="12.75"/>
  <cols>
    <col min="1" max="1" width="2.83203125" style="17" customWidth="1"/>
    <col min="2" max="5" width="8.83203125" style="17" customWidth="1"/>
    <col min="6" max="10" width="11.83203125" style="17" customWidth="1"/>
    <col min="11" max="11" width="1.83203125" style="17" customWidth="1"/>
    <col min="12" max="13" width="11.83203125" style="17" customWidth="1"/>
    <col min="14" max="14" width="12.83203125" style="17" customWidth="1"/>
    <col min="15" max="16384" width="8.83203125" style="17" customWidth="1"/>
  </cols>
  <sheetData>
    <row r="2" ht="12.75">
      <c r="A2" s="1" t="s">
        <v>96</v>
      </c>
    </row>
    <row r="3" ht="12.75">
      <c r="A3" s="1" t="s">
        <v>61</v>
      </c>
    </row>
    <row r="4" ht="12.75">
      <c r="A4" s="1" t="s">
        <v>84</v>
      </c>
    </row>
    <row r="7" spans="7:13" ht="12.75">
      <c r="G7" s="30" t="s">
        <v>62</v>
      </c>
      <c r="H7" s="30"/>
      <c r="I7" s="30"/>
      <c r="J7" s="30"/>
      <c r="K7" s="26"/>
      <c r="L7" s="30" t="s">
        <v>63</v>
      </c>
      <c r="M7" s="30"/>
    </row>
    <row r="8" spans="6:14" s="27" customFormat="1" ht="12.75">
      <c r="F8" s="27" t="s">
        <v>64</v>
      </c>
      <c r="G8" s="27" t="s">
        <v>64</v>
      </c>
      <c r="H8" s="27" t="s">
        <v>65</v>
      </c>
      <c r="I8" s="27" t="s">
        <v>66</v>
      </c>
      <c r="J8" s="27" t="s">
        <v>67</v>
      </c>
      <c r="L8" s="27" t="s">
        <v>65</v>
      </c>
      <c r="M8" s="27" t="s">
        <v>68</v>
      </c>
      <c r="N8" s="27" t="s">
        <v>69</v>
      </c>
    </row>
    <row r="9" spans="6:13" s="27" customFormat="1" ht="12.75">
      <c r="F9" s="27" t="s">
        <v>65</v>
      </c>
      <c r="G9" s="27" t="s">
        <v>70</v>
      </c>
      <c r="H9" s="27" t="s">
        <v>71</v>
      </c>
      <c r="I9" s="27" t="s">
        <v>71</v>
      </c>
      <c r="J9" s="27" t="s">
        <v>72</v>
      </c>
      <c r="L9" s="27" t="s">
        <v>71</v>
      </c>
      <c r="M9" s="27" t="s">
        <v>73</v>
      </c>
    </row>
    <row r="10" spans="6:14" s="27" customFormat="1" ht="12.75">
      <c r="F10" s="27" t="s">
        <v>29</v>
      </c>
      <c r="G10" s="27" t="s">
        <v>29</v>
      </c>
      <c r="H10" s="27" t="s">
        <v>29</v>
      </c>
      <c r="I10" s="27" t="s">
        <v>29</v>
      </c>
      <c r="J10" s="27" t="s">
        <v>29</v>
      </c>
      <c r="L10" s="27" t="s">
        <v>29</v>
      </c>
      <c r="M10" s="27" t="s">
        <v>29</v>
      </c>
      <c r="N10" s="27" t="s">
        <v>29</v>
      </c>
    </row>
    <row r="11" s="27" customFormat="1" ht="12.75"/>
    <row r="12" spans="1:14" s="27" customFormat="1" ht="12.75">
      <c r="A12" s="17" t="s">
        <v>93</v>
      </c>
      <c r="F12" s="17">
        <v>63238</v>
      </c>
      <c r="G12" s="17">
        <v>8213</v>
      </c>
      <c r="H12" s="17">
        <v>5737</v>
      </c>
      <c r="I12" s="17">
        <v>831</v>
      </c>
      <c r="J12" s="17">
        <v>4884</v>
      </c>
      <c r="K12" s="17"/>
      <c r="L12" s="17">
        <v>7194</v>
      </c>
      <c r="M12" s="17">
        <v>33242</v>
      </c>
      <c r="N12" s="17">
        <f>SUM(F12:M12)</f>
        <v>123339</v>
      </c>
    </row>
    <row r="13" spans="1:14" s="27" customFormat="1" ht="12.75">
      <c r="A13" s="29" t="s">
        <v>83</v>
      </c>
      <c r="F13" s="28"/>
      <c r="G13" s="28"/>
      <c r="H13" s="28"/>
      <c r="I13" s="28">
        <v>-233</v>
      </c>
      <c r="J13" s="28"/>
      <c r="K13" s="28"/>
      <c r="L13" s="28"/>
      <c r="M13" s="28">
        <v>-743</v>
      </c>
      <c r="N13" s="22">
        <f>SUM(F13:M13)</f>
        <v>-976</v>
      </c>
    </row>
    <row r="14" spans="1:14" s="27" customFormat="1" ht="12.75">
      <c r="A14" s="17" t="s">
        <v>89</v>
      </c>
      <c r="F14" s="27">
        <f>SUM(F12:F13)</f>
        <v>63238</v>
      </c>
      <c r="G14" s="27">
        <f aca="true" t="shared" si="0" ref="G14:N14">SUM(G12:G13)</f>
        <v>8213</v>
      </c>
      <c r="H14" s="27">
        <f t="shared" si="0"/>
        <v>5737</v>
      </c>
      <c r="I14" s="27">
        <f t="shared" si="0"/>
        <v>598</v>
      </c>
      <c r="J14" s="27">
        <f t="shared" si="0"/>
        <v>4884</v>
      </c>
      <c r="L14" s="27">
        <f t="shared" si="0"/>
        <v>7194</v>
      </c>
      <c r="M14" s="27">
        <f t="shared" si="0"/>
        <v>32499</v>
      </c>
      <c r="N14" s="27">
        <f t="shared" si="0"/>
        <v>122363</v>
      </c>
    </row>
    <row r="15" spans="1:14" s="27" customFormat="1" ht="12.75">
      <c r="A15" s="17"/>
      <c r="B15" s="29" t="s">
        <v>88</v>
      </c>
      <c r="I15" s="27">
        <v>-5</v>
      </c>
      <c r="L15" s="27">
        <v>5</v>
      </c>
      <c r="N15" s="17">
        <f>SUM(F15:M15)</f>
        <v>0</v>
      </c>
    </row>
    <row r="16" spans="1:14" s="27" customFormat="1" ht="12.75">
      <c r="A16" s="17"/>
      <c r="B16" s="17" t="s">
        <v>91</v>
      </c>
      <c r="M16" s="27">
        <v>5211</v>
      </c>
      <c r="N16" s="17">
        <f>SUM(F16:M16)</f>
        <v>5211</v>
      </c>
    </row>
    <row r="17" spans="1:14" s="27" customFormat="1" ht="12.75">
      <c r="A17" s="17"/>
      <c r="B17" s="17" t="s">
        <v>75</v>
      </c>
      <c r="M17" s="27">
        <v>-1366</v>
      </c>
      <c r="N17" s="17">
        <f>SUM(F17:M17)</f>
        <v>-1366</v>
      </c>
    </row>
    <row r="18" spans="1:14" ht="13.5" thickBot="1">
      <c r="A18" s="17" t="s">
        <v>94</v>
      </c>
      <c r="F18" s="23">
        <f>SUM(F14:F17)</f>
        <v>63238</v>
      </c>
      <c r="G18" s="23">
        <f>SUM(G14:G17)</f>
        <v>8213</v>
      </c>
      <c r="H18" s="23">
        <f>SUM(H14:H17)</f>
        <v>5737</v>
      </c>
      <c r="I18" s="23">
        <f>SUM(I14:I17)</f>
        <v>593</v>
      </c>
      <c r="J18" s="23">
        <f>SUM(J14:J17)</f>
        <v>4884</v>
      </c>
      <c r="K18" s="23"/>
      <c r="L18" s="23">
        <f>SUM(L14:L17)</f>
        <v>7199</v>
      </c>
      <c r="M18" s="23">
        <f>SUM(M14:M17)</f>
        <v>36344</v>
      </c>
      <c r="N18" s="23">
        <f>SUM(N14:N17)</f>
        <v>126208</v>
      </c>
    </row>
    <row r="19" ht="13.5" thickTop="1"/>
    <row r="20" spans="1:14" ht="12.75">
      <c r="A20" s="17" t="s">
        <v>95</v>
      </c>
      <c r="F20" s="17">
        <v>63238</v>
      </c>
      <c r="G20" s="17">
        <v>8213</v>
      </c>
      <c r="H20" s="17">
        <v>5737</v>
      </c>
      <c r="I20" s="17">
        <v>826</v>
      </c>
      <c r="J20" s="17">
        <v>4884</v>
      </c>
      <c r="L20" s="17">
        <v>7199</v>
      </c>
      <c r="M20" s="17">
        <v>37087</v>
      </c>
      <c r="N20" s="17">
        <f>SUM(F20:M20)</f>
        <v>127184</v>
      </c>
    </row>
    <row r="21" spans="1:14" ht="12.75">
      <c r="A21" s="29" t="s">
        <v>83</v>
      </c>
      <c r="F21" s="22"/>
      <c r="G21" s="22"/>
      <c r="H21" s="22"/>
      <c r="I21" s="22">
        <v>-233</v>
      </c>
      <c r="J21" s="22"/>
      <c r="K21" s="22"/>
      <c r="L21" s="22"/>
      <c r="M21" s="22">
        <v>-883</v>
      </c>
      <c r="N21" s="22">
        <f>SUM(F21:M21)</f>
        <v>-1116</v>
      </c>
    </row>
    <row r="22" spans="1:14" ht="12.75">
      <c r="A22" s="17" t="s">
        <v>92</v>
      </c>
      <c r="F22" s="17">
        <f>SUM(F20:F21)</f>
        <v>63238</v>
      </c>
      <c r="G22" s="17">
        <f aca="true" t="shared" si="1" ref="G22:N22">SUM(G20:G21)</f>
        <v>8213</v>
      </c>
      <c r="H22" s="17">
        <f t="shared" si="1"/>
        <v>5737</v>
      </c>
      <c r="I22" s="17">
        <f t="shared" si="1"/>
        <v>593</v>
      </c>
      <c r="J22" s="17">
        <f t="shared" si="1"/>
        <v>4884</v>
      </c>
      <c r="L22" s="17">
        <f t="shared" si="1"/>
        <v>7199</v>
      </c>
      <c r="M22" s="17">
        <f t="shared" si="1"/>
        <v>36204</v>
      </c>
      <c r="N22" s="17">
        <f t="shared" si="1"/>
        <v>126068</v>
      </c>
    </row>
    <row r="23" spans="2:14" ht="12.75">
      <c r="B23" s="17" t="s">
        <v>74</v>
      </c>
      <c r="M23" s="17">
        <f>PL!I37</f>
        <v>635</v>
      </c>
      <c r="N23" s="17">
        <f>SUM(F23:M23)</f>
        <v>635</v>
      </c>
    </row>
    <row r="24" spans="2:14" ht="12.75">
      <c r="B24" s="17" t="s">
        <v>75</v>
      </c>
      <c r="M24" s="17">
        <v>0</v>
      </c>
      <c r="N24" s="17">
        <f>SUM(F24:M24)</f>
        <v>0</v>
      </c>
    </row>
    <row r="25" spans="1:14" ht="13.5" thickBot="1">
      <c r="A25" s="17" t="s">
        <v>90</v>
      </c>
      <c r="F25" s="23">
        <f>SUM(F22:F24)</f>
        <v>63238</v>
      </c>
      <c r="G25" s="23">
        <f>SUM(G22:G24)</f>
        <v>8213</v>
      </c>
      <c r="H25" s="23">
        <f>SUM(H22:H24)</f>
        <v>5737</v>
      </c>
      <c r="I25" s="23">
        <f>SUM(I22:I24)</f>
        <v>593</v>
      </c>
      <c r="J25" s="23">
        <f>SUM(J22:J24)</f>
        <v>4884</v>
      </c>
      <c r="K25" s="23"/>
      <c r="L25" s="23">
        <f>SUM(L22:L24)</f>
        <v>7199</v>
      </c>
      <c r="M25" s="23">
        <f>SUM(M22:M24)</f>
        <v>36839</v>
      </c>
      <c r="N25" s="23">
        <f>SUM(N22:N24)</f>
        <v>126703</v>
      </c>
    </row>
    <row r="26" ht="13.5" thickTop="1"/>
    <row r="28" ht="12.75">
      <c r="A28" s="1" t="s">
        <v>19</v>
      </c>
    </row>
    <row r="29" ht="12.75">
      <c r="A29" s="1" t="s">
        <v>87</v>
      </c>
    </row>
  </sheetData>
  <mergeCells count="2">
    <mergeCell ref="G7:J7"/>
    <mergeCell ref="L7:M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CChiew</cp:lastModifiedBy>
  <cp:lastPrinted>2003-05-22T08:16:00Z</cp:lastPrinted>
  <dcterms:created xsi:type="dcterms:W3CDTF">2002-11-12T04:07:02Z</dcterms:created>
  <dcterms:modified xsi:type="dcterms:W3CDTF">2003-05-22T08:16:08Z</dcterms:modified>
  <cp:category/>
  <cp:version/>
  <cp:contentType/>
  <cp:contentStatus/>
</cp:coreProperties>
</file>